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445" windowWidth="11355" windowHeight="61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<sst xmlns="http://schemas.openxmlformats.org/spreadsheetml/2006/main" count="108" uniqueCount="95">
  <si>
    <t>Client</t>
  </si>
  <si>
    <t>Date</t>
  </si>
  <si>
    <t>Desup</t>
  </si>
  <si>
    <t>Condense</t>
  </si>
  <si>
    <t>Subcool</t>
  </si>
  <si>
    <t>Sleeve information</t>
  </si>
  <si>
    <t>Resistances, hr-sq ft deg F/Btu</t>
  </si>
  <si>
    <t>No. of full lengths to be sleeved</t>
  </si>
  <si>
    <t>SA688TP304</t>
  </si>
  <si>
    <t>Surface/straight leg sq.ft</t>
  </si>
  <si>
    <t>Effect of plugging</t>
  </si>
  <si>
    <t>DCA with 100 plugged tubes, deg F</t>
  </si>
  <si>
    <t>*OD, in.</t>
  </si>
  <si>
    <t>*Thickness, in.</t>
  </si>
  <si>
    <t>*Straight length, in.</t>
  </si>
  <si>
    <t>*Steam inlet saturation temp., deg F</t>
  </si>
  <si>
    <t>*Drains outlet temp., deg F</t>
  </si>
  <si>
    <t>*Inlet feedwater temp., deg F</t>
  </si>
  <si>
    <t>*Outlet feedwater temp., deg F</t>
  </si>
  <si>
    <t>*Feeedwater flow, lb/hr</t>
  </si>
  <si>
    <t>Job No. &amp; Equipment No.</t>
  </si>
  <si>
    <t>SA688TP304N</t>
  </si>
  <si>
    <t>*Tube Material</t>
  </si>
  <si>
    <t>*Thermal conductivity, Btu/hr ft deg F</t>
  </si>
  <si>
    <t>*Data to Change from Example for Other Heaters</t>
  </si>
  <si>
    <t>Information Obtained or Derived from Data Sheet, Drawings and ASME Sec. II Part D</t>
  </si>
  <si>
    <t>Effect of sleeving recovery of plugged tubes</t>
  </si>
  <si>
    <t>From Manufacturer's Data Sheet</t>
  </si>
  <si>
    <t>From ASME Code Sec. II Part D</t>
  </si>
  <si>
    <t>From HEI Closed FWH Stds. P62</t>
  </si>
  <si>
    <t>*Total No. U-tubes</t>
  </si>
  <si>
    <t>Tube Unit surface, sq ft/ft</t>
  </si>
  <si>
    <t>No. of Plugged tubes in DSH and DC</t>
  </si>
  <si>
    <t>Additional resistances in sleeved tubes, hr-sq ft deg F/Btu</t>
  </si>
  <si>
    <t>*Total Effective Surface, sq. ft./ From Manufacturer's Data Sheet</t>
  </si>
  <si>
    <t>Temperature rise, deg F</t>
  </si>
  <si>
    <t xml:space="preserve">Sleeve Thickness, in., </t>
  </si>
  <si>
    <t xml:space="preserve">Duty=UA(LMTD), total/zonal </t>
  </si>
  <si>
    <t>FW out temp with 100 plugged tubes, deg  F,</t>
  </si>
  <si>
    <t>TTD with 100 plugged tubes, deg F</t>
  </si>
  <si>
    <t>TTD with 100 full sleeved tubes, deg F</t>
  </si>
  <si>
    <t>DCA w 100 sleeved tubes, deg F</t>
  </si>
  <si>
    <t>FW out temp decrease, deg F</t>
  </si>
  <si>
    <t xml:space="preserve">Total duty decrement w sleeved tubes, Btu/hr </t>
  </si>
  <si>
    <r>
      <t xml:space="preserve">Zone  </t>
    </r>
    <r>
      <rPr>
        <b/>
        <sz val="9"/>
        <rFont val="Arial"/>
        <family val="0"/>
      </rPr>
      <t>(All Data Taken from Manufacturer's Documents)</t>
    </r>
  </si>
  <si>
    <r>
      <t xml:space="preserve">*Surface in zone, sq. ft. </t>
    </r>
    <r>
      <rPr>
        <b/>
        <sz val="9"/>
        <rFont val="Arial"/>
        <family val="0"/>
      </rPr>
      <t>From Data Sht.</t>
    </r>
  </si>
  <si>
    <r>
      <t xml:space="preserve">No. Tubes in Zone </t>
    </r>
    <r>
      <rPr>
        <b/>
        <sz val="9"/>
        <rFont val="Arial"/>
        <family val="0"/>
      </rPr>
      <t>From Data Sht.</t>
    </r>
  </si>
  <si>
    <r>
      <t xml:space="preserve">Zone Lgth, ft </t>
    </r>
    <r>
      <rPr>
        <b/>
        <sz val="9"/>
        <rFont val="Arial"/>
        <family val="0"/>
      </rPr>
      <t>From Manufacturers Drawings</t>
    </r>
  </si>
  <si>
    <r>
      <t xml:space="preserve">*LMTD, Deg F </t>
    </r>
    <r>
      <rPr>
        <b/>
        <sz val="9"/>
        <rFont val="Arial"/>
        <family val="0"/>
      </rPr>
      <t>From Data Sht.</t>
    </r>
  </si>
  <si>
    <r>
      <t xml:space="preserve">     *Tube side fouling </t>
    </r>
    <r>
      <rPr>
        <b/>
        <sz val="9"/>
        <rFont val="Arial"/>
        <family val="0"/>
      </rPr>
      <t>From Data Sht.</t>
    </r>
  </si>
  <si>
    <r>
      <t xml:space="preserve">     *Tube side film </t>
    </r>
    <r>
      <rPr>
        <b/>
        <sz val="9"/>
        <rFont val="Arial"/>
        <family val="0"/>
      </rPr>
      <t>From Data Sht.</t>
    </r>
  </si>
  <si>
    <r>
      <t xml:space="preserve">     *Tube wall </t>
    </r>
    <r>
      <rPr>
        <b/>
        <sz val="9"/>
        <rFont val="Arial"/>
        <family val="0"/>
      </rPr>
      <t>From Data Sht.</t>
    </r>
  </si>
  <si>
    <r>
      <t xml:space="preserve">     *Shell side film </t>
    </r>
    <r>
      <rPr>
        <b/>
        <sz val="9"/>
        <rFont val="Arial"/>
        <family val="0"/>
      </rPr>
      <t>From Data Sht.</t>
    </r>
  </si>
  <si>
    <r>
      <t xml:space="preserve">     *Shell side fouling </t>
    </r>
    <r>
      <rPr>
        <b/>
        <sz val="9"/>
        <rFont val="Arial"/>
        <family val="0"/>
      </rPr>
      <t>From Data Sht.</t>
    </r>
  </si>
  <si>
    <r>
      <t xml:space="preserve">*FW Av Sp. Ht, Btu/lb, </t>
    </r>
    <r>
      <rPr>
        <b/>
        <sz val="9"/>
        <rFont val="Arial"/>
        <family val="0"/>
      </rPr>
      <t>Calc. From Data Sht.</t>
    </r>
  </si>
  <si>
    <r>
      <t xml:space="preserve">Material </t>
    </r>
    <r>
      <rPr>
        <b/>
        <sz val="9"/>
        <rFont val="Arial"/>
        <family val="0"/>
      </rPr>
      <t>From Data Sht</t>
    </r>
    <r>
      <rPr>
        <sz val="9"/>
        <rFont val="Arial"/>
        <family val="0"/>
      </rPr>
      <t>.</t>
    </r>
  </si>
  <si>
    <t>Total duty with sleeves, Btu/hr</t>
  </si>
  <si>
    <t>Note: FW Av Sp. Ht. May be Different from Steam Table Value</t>
  </si>
  <si>
    <t>As Decided with Sleeving Contractor</t>
  </si>
  <si>
    <t>From Plug Map</t>
  </si>
  <si>
    <t>Decided By Utility</t>
  </si>
  <si>
    <t xml:space="preserve">*Sleeve metal </t>
  </si>
  <si>
    <t>*Contact resistance, hr-sq ft-deg F</t>
  </si>
  <si>
    <t>insert the same number of sleeved tubes</t>
  </si>
  <si>
    <t>**Note: Usually only the DSH is sleeved.</t>
  </si>
  <si>
    <t>If the DC tubes are sleeved</t>
  </si>
  <si>
    <t>(Str. lngth/12)(tube unit surf.)</t>
  </si>
  <si>
    <t>Outlet - inlet temperature</t>
  </si>
  <si>
    <t>Terminal Temp Diff, Deg F</t>
  </si>
  <si>
    <t>Drains outlet - FW inlet temp</t>
  </si>
  <si>
    <t>Sums of resistances</t>
  </si>
  <si>
    <r>
      <t xml:space="preserve">Overall HT Coef, U, Btu/hr-sq ft deg F </t>
    </r>
    <r>
      <rPr>
        <b/>
        <sz val="9"/>
        <rFont val="Arial"/>
        <family val="0"/>
      </rPr>
      <t>1/sum of resistance</t>
    </r>
  </si>
  <si>
    <t>Total duty/(FW flow x FW temp. rise)</t>
  </si>
  <si>
    <r>
      <t xml:space="preserve">Plugged Surf, sq. ft. tube </t>
    </r>
    <r>
      <rPr>
        <b/>
        <sz val="9"/>
        <rFont val="Arial"/>
        <family val="2"/>
      </rPr>
      <t>unit surf. X zone lngth x No. plugged</t>
    </r>
  </si>
  <si>
    <r>
      <t xml:space="preserve">Duty decrease, Btu/hr </t>
    </r>
    <r>
      <rPr>
        <b/>
        <sz val="9"/>
        <rFont val="Arial"/>
        <family val="2"/>
      </rPr>
      <t>U</t>
    </r>
    <r>
      <rPr>
        <b/>
        <sz val="9"/>
        <rFont val="Arial"/>
        <family val="0"/>
      </rPr>
      <t xml:space="preserve"> x plugged surf. x LMTD</t>
    </r>
  </si>
  <si>
    <t xml:space="preserve">Total duty reduction, Btu/hr </t>
  </si>
  <si>
    <t>Sum of plugged zonal surfaces</t>
  </si>
  <si>
    <t>Total duty reduction/FW flow</t>
  </si>
  <si>
    <t>Original out temp. - FW out temp decrease</t>
  </si>
  <si>
    <t>Steam inlet temp. - plugged tube out temp.</t>
  </si>
  <si>
    <t>Drains Cooling Approach</t>
  </si>
  <si>
    <t>DCA + (FW temp. rise x duty decrease/duty)</t>
  </si>
  <si>
    <t>Sum  zone sleeve metal and contact resistance</t>
  </si>
  <si>
    <r>
      <t>Sum zone resistances, hr-sq ft deg F/Btu</t>
    </r>
    <r>
      <rPr>
        <b/>
        <sz val="9"/>
        <rFont val="Arial"/>
        <family val="2"/>
      </rPr>
      <t>**</t>
    </r>
  </si>
  <si>
    <r>
      <t xml:space="preserve">Zone Us, Btu/hr-sq ft deg F </t>
    </r>
    <r>
      <rPr>
        <b/>
        <sz val="9"/>
        <rFont val="Arial"/>
        <family val="2"/>
      </rPr>
      <t>1/ sum zone resistance</t>
    </r>
  </si>
  <si>
    <t>Sum of restored zone duties</t>
  </si>
  <si>
    <t>Total restored duty increase, Btu/hr</t>
  </si>
  <si>
    <t>Restored duty - no plug duty</t>
  </si>
  <si>
    <t>Sum no plug duty + decrement</t>
  </si>
  <si>
    <r>
      <t>Calc. FW out temp, deg. F (</t>
    </r>
    <r>
      <rPr>
        <b/>
        <sz val="9"/>
        <rFont val="Arial"/>
        <family val="0"/>
      </rPr>
      <t>Sp. Ht. calc. basis)</t>
    </r>
  </si>
  <si>
    <t>Sleeved duty/(FW flow x Sp. Ht.)+Inlet FW temp.</t>
  </si>
  <si>
    <t>Stm. Inlet sat. temp - sleeved FW out temp.</t>
  </si>
  <si>
    <r>
      <t xml:space="preserve">Restored duty, Btu/hr </t>
    </r>
    <r>
      <rPr>
        <b/>
        <sz val="9"/>
        <rFont val="Arial"/>
        <family val="2"/>
      </rPr>
      <t xml:space="preserve">zone Us </t>
    </r>
    <r>
      <rPr>
        <b/>
        <sz val="9"/>
        <rFont val="Arial"/>
        <family val="0"/>
      </rPr>
      <t>x zone surf. X LMTD</t>
    </r>
  </si>
  <si>
    <t>DCA +(drns out - FW in)/(rest./original duties)</t>
  </si>
  <si>
    <t>for the DC as for the DSH.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</si>
</sst>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"/>
    <numFmt numFmtId="168" formatCode="0.0000000"/>
    <numFmt numFmtId="169" formatCode="0.0000"/>
    <numFmt numFmtId="170" formatCode="0.00000000"/>
    <numFmt numFmtId="171" formatCode="0.00000000000000000"/>
    <numFmt numFmtId="172" formatCode="0.000000000"/>
    <numFmt numFmtId="173" formatCode="&quot;$&quot;#,##0.000"/>
    <numFmt numFmtId="174" formatCode="#,##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b/>
      <u val="single"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0" fontId="5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8" fontId="5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8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55">
      <selection activeCell="B56" sqref="B56"/>
    </sheetView>
  </sheetViews>
  <sheetFormatPr defaultColWidth="9.140625" defaultRowHeight="12.75"/>
  <cols>
    <col min="1" max="1" width="38.7109375" style="0" customWidth="1"/>
    <col min="2" max="2" width="13.28125" style="0" customWidth="1"/>
    <col min="3" max="3" width="14.00390625" style="0" customWidth="1"/>
    <col min="4" max="4" width="12.28125" style="0" customWidth="1"/>
    <col min="5" max="5" width="11.00390625" style="0" customWidth="1"/>
    <col min="6" max="6" width="10.00390625" style="0" bestFit="1" customWidth="1"/>
  </cols>
  <sheetData>
    <row r="1" spans="1:5" ht="12.75">
      <c r="A1" s="4" t="s">
        <v>0</v>
      </c>
      <c r="B1" s="4"/>
      <c r="C1" s="4"/>
      <c r="D1" s="4"/>
      <c r="E1" s="4"/>
    </row>
    <row r="2" spans="1:5" ht="12.75">
      <c r="A2" s="4" t="s">
        <v>1</v>
      </c>
      <c r="B2" s="5"/>
      <c r="C2" s="4"/>
      <c r="D2" s="4"/>
      <c r="E2" s="4"/>
    </row>
    <row r="3" spans="1:5" ht="12.75">
      <c r="A3" s="4" t="s">
        <v>20</v>
      </c>
      <c r="B3" s="4"/>
      <c r="C3" s="4"/>
      <c r="D3" s="4"/>
      <c r="E3" s="4"/>
    </row>
    <row r="4" spans="1:5" ht="12.75">
      <c r="A4" s="6" t="s">
        <v>24</v>
      </c>
      <c r="B4" s="4"/>
      <c r="C4" s="4"/>
      <c r="D4" s="4"/>
      <c r="E4" s="4"/>
    </row>
    <row r="5" spans="1:5" ht="12.75">
      <c r="A5" s="6" t="s">
        <v>25</v>
      </c>
      <c r="B5" s="4"/>
      <c r="C5" s="4"/>
      <c r="D5" s="4"/>
      <c r="E5" s="4"/>
    </row>
    <row r="6" spans="1:5" ht="12.75">
      <c r="A6" s="4" t="s">
        <v>22</v>
      </c>
      <c r="B6" s="4" t="s">
        <v>21</v>
      </c>
      <c r="C6" s="6" t="s">
        <v>27</v>
      </c>
      <c r="D6" s="6"/>
      <c r="E6" s="6"/>
    </row>
    <row r="7" spans="1:5" ht="12.75">
      <c r="A7" s="4" t="s">
        <v>30</v>
      </c>
      <c r="B7" s="4">
        <v>1941</v>
      </c>
      <c r="C7" s="6" t="s">
        <v>27</v>
      </c>
      <c r="D7" s="6"/>
      <c r="E7" s="6"/>
    </row>
    <row r="8" spans="1:5" ht="12.75">
      <c r="A8" s="4" t="s">
        <v>12</v>
      </c>
      <c r="B8" s="4">
        <v>0.625</v>
      </c>
      <c r="C8" s="6" t="s">
        <v>27</v>
      </c>
      <c r="D8" s="6"/>
      <c r="E8" s="6"/>
    </row>
    <row r="9" spans="1:5" ht="12.75">
      <c r="A9" s="4" t="s">
        <v>13</v>
      </c>
      <c r="B9" s="4">
        <v>0.057</v>
      </c>
      <c r="C9" s="6" t="s">
        <v>27</v>
      </c>
      <c r="D9" s="6"/>
      <c r="E9" s="6"/>
    </row>
    <row r="10" spans="1:5" ht="12.75">
      <c r="A10" s="4" t="s">
        <v>14</v>
      </c>
      <c r="B10" s="4">
        <v>391</v>
      </c>
      <c r="C10" s="6" t="s">
        <v>27</v>
      </c>
      <c r="D10" s="6"/>
      <c r="E10" s="6"/>
    </row>
    <row r="11" spans="1:5" ht="12.75">
      <c r="A11" s="4" t="s">
        <v>23</v>
      </c>
      <c r="B11" s="7">
        <v>10.4</v>
      </c>
      <c r="C11" s="6" t="s">
        <v>28</v>
      </c>
      <c r="D11" s="6"/>
      <c r="E11" s="6"/>
    </row>
    <row r="12" spans="1:5" ht="12.75">
      <c r="A12" s="4" t="s">
        <v>31</v>
      </c>
      <c r="B12" s="4">
        <v>0.1636</v>
      </c>
      <c r="C12" s="6" t="s">
        <v>29</v>
      </c>
      <c r="D12" s="6"/>
      <c r="E12" s="6"/>
    </row>
    <row r="13" spans="1:5" ht="12.75">
      <c r="A13" s="4" t="s">
        <v>9</v>
      </c>
      <c r="B13" s="8">
        <f>+$B$12*($B$10/12)</f>
        <v>5.330633333333334</v>
      </c>
      <c r="C13" s="6" t="s">
        <v>66</v>
      </c>
      <c r="D13" s="6"/>
      <c r="E13" s="4"/>
    </row>
    <row r="14" spans="1:5" ht="12.75">
      <c r="A14" s="4" t="s">
        <v>15</v>
      </c>
      <c r="B14" s="7">
        <v>411.3</v>
      </c>
      <c r="C14" s="6" t="s">
        <v>27</v>
      </c>
      <c r="D14" s="6"/>
      <c r="E14" s="4"/>
    </row>
    <row r="15" spans="1:5" ht="12.75">
      <c r="A15" s="4" t="s">
        <v>16</v>
      </c>
      <c r="B15" s="7">
        <v>377.3</v>
      </c>
      <c r="C15" s="6" t="s">
        <v>27</v>
      </c>
      <c r="D15" s="6"/>
      <c r="E15" s="4"/>
    </row>
    <row r="16" spans="1:5" ht="12.75">
      <c r="A16" s="4" t="s">
        <v>17</v>
      </c>
      <c r="B16" s="7">
        <v>367.3</v>
      </c>
      <c r="C16" s="6" t="s">
        <v>27</v>
      </c>
      <c r="D16" s="6"/>
      <c r="E16" s="4"/>
    </row>
    <row r="17" spans="1:5" ht="12.75">
      <c r="A17" s="4" t="s">
        <v>18</v>
      </c>
      <c r="B17" s="7">
        <v>413.3</v>
      </c>
      <c r="C17" s="6" t="s">
        <v>27</v>
      </c>
      <c r="D17" s="6"/>
      <c r="E17" s="4"/>
    </row>
    <row r="18" spans="1:5" ht="12.75">
      <c r="A18" s="4" t="s">
        <v>35</v>
      </c>
      <c r="B18" s="7">
        <f>+$B$17-$B$16</f>
        <v>46</v>
      </c>
      <c r="C18" s="6" t="s">
        <v>67</v>
      </c>
      <c r="D18" s="6"/>
      <c r="E18" s="4"/>
    </row>
    <row r="19" spans="1:5" ht="12.75">
      <c r="A19" s="4" t="s">
        <v>68</v>
      </c>
      <c r="B19" s="7">
        <f>+$B$14-$B$17</f>
        <v>-2</v>
      </c>
      <c r="C19" s="6" t="s">
        <v>27</v>
      </c>
      <c r="D19" s="6"/>
      <c r="E19" s="4"/>
    </row>
    <row r="20" spans="1:5" ht="12.75">
      <c r="A20" s="4" t="s">
        <v>80</v>
      </c>
      <c r="B20" s="9">
        <f>+$B$15-$B$16</f>
        <v>10</v>
      </c>
      <c r="C20" s="6" t="s">
        <v>69</v>
      </c>
      <c r="D20" s="6"/>
      <c r="E20" s="4"/>
    </row>
    <row r="21" spans="1:5" ht="12.75">
      <c r="A21" s="4" t="s">
        <v>19</v>
      </c>
      <c r="B21" s="4">
        <v>4939829</v>
      </c>
      <c r="C21" s="6" t="s">
        <v>27</v>
      </c>
      <c r="D21" s="6"/>
      <c r="E21" s="4"/>
    </row>
    <row r="22" spans="1:5" ht="12.75">
      <c r="A22" s="4" t="s">
        <v>44</v>
      </c>
      <c r="B22" s="4"/>
      <c r="C22" s="10" t="s">
        <v>2</v>
      </c>
      <c r="D22" s="10" t="s">
        <v>3</v>
      </c>
      <c r="E22" s="10" t="s">
        <v>4</v>
      </c>
    </row>
    <row r="23" spans="1:5" ht="12.75">
      <c r="A23" s="4" t="s">
        <v>34</v>
      </c>
      <c r="B23" s="4">
        <v>21018</v>
      </c>
      <c r="C23" s="4"/>
      <c r="D23" s="11"/>
      <c r="E23" s="11"/>
    </row>
    <row r="24" spans="1:5" ht="12.75">
      <c r="A24" s="4" t="s">
        <v>45</v>
      </c>
      <c r="B24" s="4"/>
      <c r="C24" s="4">
        <v>1979</v>
      </c>
      <c r="D24" s="4">
        <v>16576</v>
      </c>
      <c r="E24" s="4">
        <v>2463</v>
      </c>
    </row>
    <row r="25" spans="1:5" ht="12.75">
      <c r="A25" s="4" t="s">
        <v>46</v>
      </c>
      <c r="B25" s="4"/>
      <c r="C25" s="12">
        <v>1941</v>
      </c>
      <c r="D25" s="12">
        <v>1941</v>
      </c>
      <c r="E25" s="12">
        <v>1941</v>
      </c>
    </row>
    <row r="26" spans="1:5" ht="12.75">
      <c r="A26" s="4" t="s">
        <v>47</v>
      </c>
      <c r="B26" s="4"/>
      <c r="C26" s="7">
        <v>6.25</v>
      </c>
      <c r="D26" s="13">
        <v>52.2</v>
      </c>
      <c r="E26" s="7">
        <v>7.75</v>
      </c>
    </row>
    <row r="27" spans="1:5" ht="12.75">
      <c r="A27" s="4" t="s">
        <v>48</v>
      </c>
      <c r="B27" s="4"/>
      <c r="C27" s="9">
        <v>213.9</v>
      </c>
      <c r="D27" s="13">
        <v>16.3</v>
      </c>
      <c r="E27" s="4">
        <v>21.4</v>
      </c>
    </row>
    <row r="28" spans="1:5" ht="12.75">
      <c r="A28" s="4" t="s">
        <v>6</v>
      </c>
      <c r="B28" s="4"/>
      <c r="C28" s="6" t="s">
        <v>27</v>
      </c>
      <c r="D28" s="4"/>
      <c r="E28" s="4"/>
    </row>
    <row r="29" spans="1:5" ht="12.75">
      <c r="A29" s="4" t="s">
        <v>49</v>
      </c>
      <c r="B29" s="4"/>
      <c r="C29" s="14">
        <v>0.00025</v>
      </c>
      <c r="D29" s="14">
        <v>0.00025</v>
      </c>
      <c r="E29" s="14">
        <v>0.00025</v>
      </c>
    </row>
    <row r="30" spans="1:5" ht="12.75">
      <c r="A30" s="4" t="s">
        <v>50</v>
      </c>
      <c r="B30" s="4"/>
      <c r="C30" s="14">
        <v>0.000306</v>
      </c>
      <c r="D30" s="14">
        <v>0.00031</v>
      </c>
      <c r="E30" s="14">
        <v>0.000318</v>
      </c>
    </row>
    <row r="31" spans="1:5" ht="12.75">
      <c r="A31" s="4" t="s">
        <v>51</v>
      </c>
      <c r="B31" s="4">
        <v>0.083</v>
      </c>
      <c r="C31" s="14">
        <v>0.000555</v>
      </c>
      <c r="D31" s="14">
        <v>0.000555</v>
      </c>
      <c r="E31" s="14">
        <v>0.000555</v>
      </c>
    </row>
    <row r="32" spans="1:5" ht="12.75">
      <c r="A32" s="4" t="s">
        <v>52</v>
      </c>
      <c r="B32" s="4"/>
      <c r="C32" s="14">
        <v>0.009779</v>
      </c>
      <c r="D32" s="14">
        <v>0.0004</v>
      </c>
      <c r="E32" s="14">
        <v>0.000937</v>
      </c>
    </row>
    <row r="33" spans="1:5" ht="12.75">
      <c r="A33" s="4" t="s">
        <v>53</v>
      </c>
      <c r="B33" s="4"/>
      <c r="C33" s="15">
        <v>0.0003</v>
      </c>
      <c r="D33" s="15">
        <v>0</v>
      </c>
      <c r="E33" s="15">
        <v>0.0003</v>
      </c>
    </row>
    <row r="34" spans="1:5" ht="12.75">
      <c r="A34" s="4" t="s">
        <v>70</v>
      </c>
      <c r="B34" s="4"/>
      <c r="C34" s="14">
        <f>SUM($C$29:$C$33)</f>
        <v>0.01119</v>
      </c>
      <c r="D34" s="14">
        <f>SUM($D$28:$D$33)</f>
        <v>0.001515</v>
      </c>
      <c r="E34" s="14">
        <f>SUM($E$28:$E$33)</f>
        <v>0.0023599999999999997</v>
      </c>
    </row>
    <row r="35" spans="1:5" ht="12.75">
      <c r="A35" s="4" t="s">
        <v>71</v>
      </c>
      <c r="B35" s="4"/>
      <c r="C35" s="9">
        <f>1/$C$34</f>
        <v>89.36550491510276</v>
      </c>
      <c r="D35" s="9">
        <f>1/$D$34</f>
        <v>660.06600660066</v>
      </c>
      <c r="E35" s="9">
        <f>1/$E$34</f>
        <v>423.7288135593221</v>
      </c>
    </row>
    <row r="36" spans="1:6" ht="12.75">
      <c r="A36" s="4" t="s">
        <v>37</v>
      </c>
      <c r="B36" s="12">
        <f>SUM($C$36:$E$36)</f>
        <v>238290000</v>
      </c>
      <c r="C36" s="12">
        <v>37835000</v>
      </c>
      <c r="D36" s="12">
        <v>178155000</v>
      </c>
      <c r="E36" s="12">
        <v>22300000</v>
      </c>
      <c r="F36" s="1"/>
    </row>
    <row r="37" spans="1:6" ht="12.75">
      <c r="A37" s="4" t="s">
        <v>54</v>
      </c>
      <c r="B37" s="16">
        <f>+$B$36/($B$18*$B$21)</f>
        <v>1.0486633021718663</v>
      </c>
      <c r="C37" s="17" t="s">
        <v>72</v>
      </c>
      <c r="D37" s="12"/>
      <c r="E37" s="12"/>
      <c r="F37" s="1"/>
    </row>
    <row r="38" spans="1:6" ht="12.75">
      <c r="A38" s="6" t="s">
        <v>57</v>
      </c>
      <c r="B38" s="6"/>
      <c r="C38" s="18"/>
      <c r="D38" s="6"/>
      <c r="E38" s="6"/>
      <c r="F38" s="1"/>
    </row>
    <row r="39" spans="1:5" ht="12.75">
      <c r="A39" s="19" t="s">
        <v>5</v>
      </c>
      <c r="B39" s="4"/>
      <c r="C39" s="4"/>
      <c r="D39" s="4"/>
      <c r="E39" s="4"/>
    </row>
    <row r="40" spans="1:5" ht="12.75">
      <c r="A40" s="4" t="s">
        <v>55</v>
      </c>
      <c r="B40" s="4" t="s">
        <v>8</v>
      </c>
      <c r="C40" s="4"/>
      <c r="D40" s="4"/>
      <c r="E40" s="4"/>
    </row>
    <row r="41" spans="1:5" ht="12.75">
      <c r="A41" s="4" t="s">
        <v>36</v>
      </c>
      <c r="B41" s="16">
        <v>0.028</v>
      </c>
      <c r="C41" s="6" t="s">
        <v>58</v>
      </c>
      <c r="D41" s="4"/>
      <c r="E41" s="4"/>
    </row>
    <row r="42" spans="1:5" ht="12.75">
      <c r="A42" s="4" t="s">
        <v>23</v>
      </c>
      <c r="B42" s="7">
        <v>10.4</v>
      </c>
      <c r="C42" s="6" t="s">
        <v>28</v>
      </c>
      <c r="D42" s="4"/>
      <c r="E42" s="4"/>
    </row>
    <row r="43" spans="1:5" ht="12.75">
      <c r="A43" s="19" t="s">
        <v>10</v>
      </c>
      <c r="B43" s="12"/>
      <c r="C43" s="12"/>
      <c r="D43" s="12"/>
      <c r="E43" s="12"/>
    </row>
    <row r="44" spans="1:5" ht="12.75">
      <c r="A44" s="4" t="s">
        <v>32</v>
      </c>
      <c r="B44" s="12">
        <v>100</v>
      </c>
      <c r="C44" s="6" t="s">
        <v>59</v>
      </c>
      <c r="D44" s="4"/>
      <c r="E44" s="4"/>
    </row>
    <row r="45" spans="1:5" ht="12.75">
      <c r="A45" s="4" t="s">
        <v>7</v>
      </c>
      <c r="B45" s="4">
        <v>100</v>
      </c>
      <c r="C45" s="6" t="s">
        <v>60</v>
      </c>
      <c r="D45" s="4"/>
      <c r="E45" s="4">
        <v>0</v>
      </c>
    </row>
    <row r="46" spans="1:5" ht="12.75">
      <c r="A46" s="4" t="s">
        <v>73</v>
      </c>
      <c r="B46" s="9"/>
      <c r="C46" s="9">
        <f>+$B$12*$C$26*$B$44</f>
        <v>102.25</v>
      </c>
      <c r="D46" s="9">
        <f>+$B$12*$D$26*$B$44</f>
        <v>853.9920000000001</v>
      </c>
      <c r="E46" s="9">
        <f>+$B$12*$E$26*$B$44</f>
        <v>126.79</v>
      </c>
    </row>
    <row r="47" spans="1:5" ht="12.75">
      <c r="A47" s="4" t="s">
        <v>74</v>
      </c>
      <c r="B47" s="16"/>
      <c r="C47" s="9">
        <f>+$C$35*$C$46*$C$27</f>
        <v>1954537.5335120643</v>
      </c>
      <c r="D47" s="9">
        <f>+$D$35*$D$46*$D$27</f>
        <v>9188164.752475247</v>
      </c>
      <c r="E47" s="9">
        <f>+$E$35*$E$46*$E$27</f>
        <v>1149705.93220339</v>
      </c>
    </row>
    <row r="48" spans="1:5" ht="12.75">
      <c r="A48" s="3" t="s">
        <v>75</v>
      </c>
      <c r="B48" s="9">
        <f>SUM($C47:$E$47)</f>
        <v>12292408.2181907</v>
      </c>
      <c r="C48" s="22" t="s">
        <v>76</v>
      </c>
      <c r="D48" s="4"/>
      <c r="E48" s="4"/>
    </row>
    <row r="49" spans="1:5" ht="12.75">
      <c r="A49" s="3" t="s">
        <v>42</v>
      </c>
      <c r="B49" s="7">
        <f>+$B$48/($B$21*$B$37)</f>
        <v>2.3729521928606827</v>
      </c>
      <c r="C49" s="6" t="s">
        <v>77</v>
      </c>
      <c r="D49" s="4"/>
      <c r="E49" s="4"/>
    </row>
    <row r="50" spans="1:5" ht="12.75">
      <c r="A50" s="3" t="s">
        <v>38</v>
      </c>
      <c r="B50" s="7">
        <f>+$B$17-$B$49</f>
        <v>410.92704780713933</v>
      </c>
      <c r="C50" s="22" t="s">
        <v>78</v>
      </c>
      <c r="D50" s="4"/>
      <c r="E50" s="4"/>
    </row>
    <row r="51" spans="1:5" ht="12.75">
      <c r="A51" s="3" t="s">
        <v>39</v>
      </c>
      <c r="B51" s="7">
        <f>+$B$14-$B$50</f>
        <v>0.37295219286068004</v>
      </c>
      <c r="C51" s="6" t="s">
        <v>79</v>
      </c>
      <c r="D51" s="4"/>
      <c r="E51" s="4"/>
    </row>
    <row r="52" spans="1:5" ht="12.75">
      <c r="A52" s="3" t="s">
        <v>11</v>
      </c>
      <c r="B52" s="9">
        <f>+($B$15-$B$16)*($E$47/$E$36)+$B$20</f>
        <v>10.515563198297484</v>
      </c>
      <c r="C52" s="22" t="s">
        <v>81</v>
      </c>
      <c r="D52" s="4"/>
      <c r="E52" s="4"/>
    </row>
    <row r="53" spans="1:5" ht="12.75">
      <c r="A53" s="19" t="s">
        <v>26</v>
      </c>
      <c r="B53" s="7"/>
      <c r="C53" s="4"/>
      <c r="D53" s="4"/>
      <c r="E53" s="4"/>
    </row>
    <row r="54" spans="1:5" ht="12.75">
      <c r="A54" s="3" t="s">
        <v>33</v>
      </c>
      <c r="B54" s="7"/>
      <c r="C54" s="4"/>
      <c r="D54" s="4"/>
      <c r="E54" s="4"/>
    </row>
    <row r="55" spans="1:6" ht="12.75">
      <c r="A55" s="4" t="s">
        <v>61</v>
      </c>
      <c r="B55" s="20">
        <f>+($B$42/$B$11)*($B$41/$B$9)*$C$31</f>
        <v>0.0002726315789473684</v>
      </c>
      <c r="D55" s="4"/>
      <c r="E55" s="4"/>
      <c r="F55" s="23"/>
    </row>
    <row r="56" spans="1:5" ht="12.75">
      <c r="A56" s="4" t="s">
        <v>62</v>
      </c>
      <c r="B56" s="24">
        <v>0.0011</v>
      </c>
      <c r="D56" s="4"/>
      <c r="E56" s="4"/>
    </row>
    <row r="57" spans="1:5" ht="12.75">
      <c r="A57" s="3" t="s">
        <v>82</v>
      </c>
      <c r="C57" s="20">
        <f>SUM($B$55:$B$56)</f>
        <v>0.0013726315789473684</v>
      </c>
      <c r="D57" s="4"/>
      <c r="E57" s="4">
        <f>IF($E$45,SUM($B$55:$B56),0)</f>
        <v>0</v>
      </c>
    </row>
    <row r="58" spans="1:5" ht="12.75">
      <c r="A58" s="3" t="s">
        <v>83</v>
      </c>
      <c r="B58" s="21"/>
      <c r="C58" s="20">
        <f>+$C$57+$C$34</f>
        <v>0.012562631578947369</v>
      </c>
      <c r="D58" s="6"/>
      <c r="E58" s="20">
        <f>+$E$57+$E$34</f>
        <v>0.0023599999999999997</v>
      </c>
    </row>
    <row r="59" spans="1:5" ht="12.75">
      <c r="A59" s="3" t="s">
        <v>84</v>
      </c>
      <c r="B59" s="4"/>
      <c r="C59" s="9">
        <f>1/$C$58</f>
        <v>79.60115631153379</v>
      </c>
      <c r="D59" s="4"/>
      <c r="E59" s="9">
        <f>1/$E$58</f>
        <v>423.7288135593221</v>
      </c>
    </row>
    <row r="60" spans="1:5" ht="12.75">
      <c r="A60" s="3" t="s">
        <v>92</v>
      </c>
      <c r="B60" s="12"/>
      <c r="C60" s="12">
        <f>+$C$59*$C$46*$C$27</f>
        <v>1740978.7800075412</v>
      </c>
      <c r="D60" s="9">
        <f>+D35*D46*D27</f>
        <v>9188164.752475247</v>
      </c>
      <c r="E60" s="9">
        <f>+$E$59*$E$46*$E$27</f>
        <v>1149705.93220339</v>
      </c>
    </row>
    <row r="61" spans="1:5" ht="12.75">
      <c r="A61" s="3" t="s">
        <v>86</v>
      </c>
      <c r="B61" s="12">
        <f>SUM($C$60:$E$60)</f>
        <v>12078849.464686178</v>
      </c>
      <c r="C61" s="6" t="s">
        <v>85</v>
      </c>
      <c r="D61" s="4"/>
      <c r="E61" s="4"/>
    </row>
    <row r="62" spans="1:5" ht="12.75">
      <c r="A62" s="3" t="s">
        <v>43</v>
      </c>
      <c r="B62" s="12">
        <f>+$B$61-$B$48-$E$48</f>
        <v>-213558.75350452214</v>
      </c>
      <c r="C62" s="6" t="s">
        <v>87</v>
      </c>
      <c r="D62" s="4"/>
      <c r="E62" s="4"/>
    </row>
    <row r="63" spans="1:5" ht="12.75">
      <c r="A63" s="3" t="s">
        <v>56</v>
      </c>
      <c r="B63" s="12">
        <f>+$B$36+$B$62</f>
        <v>238076441.2464955</v>
      </c>
      <c r="C63" s="6" t="s">
        <v>88</v>
      </c>
      <c r="D63" s="4"/>
      <c r="E63" s="4"/>
    </row>
    <row r="64" spans="1:4" ht="12.75">
      <c r="A64" s="3" t="s">
        <v>89</v>
      </c>
      <c r="B64" s="7">
        <f>+($B$63/($B$21*$B$37))+$B$16</f>
        <v>413.2587741715506</v>
      </c>
      <c r="C64" s="22" t="s">
        <v>90</v>
      </c>
      <c r="D64" s="4"/>
    </row>
    <row r="65" spans="1:5" ht="12.75">
      <c r="A65" s="3" t="s">
        <v>40</v>
      </c>
      <c r="B65" s="7">
        <f>+$B$14-$B$64</f>
        <v>-1.9587741715506013</v>
      </c>
      <c r="C65" s="6" t="s">
        <v>91</v>
      </c>
      <c r="D65" s="4"/>
      <c r="E65" s="4"/>
    </row>
    <row r="66" spans="1:4" ht="12.75">
      <c r="A66" s="3" t="s">
        <v>41</v>
      </c>
      <c r="B66" s="9">
        <f>+$B$20+($B$15-$B$16)*($E$60/$E$36)</f>
        <v>10.515563198297484</v>
      </c>
      <c r="C66" s="22" t="s">
        <v>93</v>
      </c>
      <c r="D66" s="4"/>
    </row>
    <row r="67" spans="1:5" ht="12.75">
      <c r="A67" s="4"/>
      <c r="B67" s="4"/>
      <c r="C67" s="4"/>
      <c r="D67" s="4"/>
      <c r="E67" s="4"/>
    </row>
    <row r="68" ht="12.75">
      <c r="A68" s="2" t="s">
        <v>64</v>
      </c>
    </row>
    <row r="69" ht="12.75">
      <c r="A69" s="2" t="s">
        <v>65</v>
      </c>
    </row>
    <row r="70" ht="12.75">
      <c r="A70" s="2" t="s">
        <v>63</v>
      </c>
    </row>
    <row r="71" ht="12.75">
      <c r="A71" s="2" t="s">
        <v>94</v>
      </c>
    </row>
    <row r="72" ht="12.75">
      <c r="A72" s="2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&amp;LCalculating thermal effects of sleeving&amp;RPage No. &amp;P</oddHeader>
    <oddFooter>&amp;LMGT Inc., Boulder, CO&amp;CInfo@mgt-inc.com&amp;RTel 303 494 9608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Yokell</dc:creator>
  <cp:keywords/>
  <dc:description/>
  <cp:lastModifiedBy>STAN YOKELL</cp:lastModifiedBy>
  <dcterms:created xsi:type="dcterms:W3CDTF">2003-06-04T15:23:36Z</dcterms:created>
  <dcterms:modified xsi:type="dcterms:W3CDTF">2003-09-10T16:07:35Z</dcterms:modified>
  <cp:category/>
  <cp:version/>
  <cp:contentType/>
  <cp:contentStatus/>
</cp:coreProperties>
</file>