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955" windowWidth="11355" windowHeight="615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<sst xmlns="http://schemas.openxmlformats.org/spreadsheetml/2006/main" count="70" uniqueCount="63">
  <si>
    <t>ID of Tubes, in.</t>
  </si>
  <si>
    <t>Flow Area/Tube, Sq. in.</t>
  </si>
  <si>
    <t>Sleeve ID, in.</t>
  </si>
  <si>
    <t>Date</t>
  </si>
  <si>
    <t>Job No.</t>
  </si>
  <si>
    <t>Increase Due to Entrance/Exit, psi</t>
  </si>
  <si>
    <t>Total Tube Flow Area, Asubt, Sq. in.</t>
  </si>
  <si>
    <t>Total Sleeve Flow Area, Asubt sq. in.</t>
  </si>
  <si>
    <t>Flow Area/Sleeve, sq. in., Asubs</t>
  </si>
  <si>
    <t>*Number of U tubes</t>
  </si>
  <si>
    <t>*Total Est'd Straight Length, in.</t>
  </si>
  <si>
    <t>*Data Sheet Tube Side Pressure Drop, psi</t>
  </si>
  <si>
    <t>*OD of Tubes</t>
  </si>
  <si>
    <t>*Wall thickness, in.</t>
  </si>
  <si>
    <t>*Sleeve Thickness, in.</t>
  </si>
  <si>
    <t>Total Delta P After Sleeving, psi</t>
  </si>
  <si>
    <t>**Density Correction Factor, C, Fig. 3a, HEI CFS</t>
  </si>
  <si>
    <t>Feedwater Inlet Temperature, Deg F</t>
  </si>
  <si>
    <t>Feedwater Outlet Temperature, Deg F</t>
  </si>
  <si>
    <t>Specimen Calculation</t>
  </si>
  <si>
    <t>*Estimated Average Total Tube Length, In.</t>
  </si>
  <si>
    <t>*Estimated Average U-bend Length, In.</t>
  </si>
  <si>
    <t>From U-tube schedule</t>
  </si>
  <si>
    <t>Length of sleeve</t>
  </si>
  <si>
    <t>Thickness of sleeve</t>
  </si>
  <si>
    <t>From HEI chart</t>
  </si>
  <si>
    <t>*Sleeve Length, in.</t>
  </si>
  <si>
    <t>Flow Area Reduction Due to Sleeving, sq. in.</t>
  </si>
  <si>
    <t>Average FW Temp. in Sleeved leg, Deg F</t>
  </si>
  <si>
    <t>Ksubt, Fig. 3b HEI CFS</t>
  </si>
  <si>
    <t xml:space="preserve">Exit/Entrance Delta P After Sleeving </t>
  </si>
  <si>
    <t xml:space="preserve">Exit/Entrance Delta P Drop Before Sleeving </t>
  </si>
  <si>
    <t>Delta P in Str. Lngths, Before Sleeving, psi</t>
  </si>
  <si>
    <t>Increase in Delta P Due to Sleeving, psi</t>
  </si>
  <si>
    <t>HEI calc.</t>
  </si>
  <si>
    <t>Fill in *Data from Mfr's. Data Sheet to Change from Example</t>
  </si>
  <si>
    <t>From Mfr's. data sheet</t>
  </si>
  <si>
    <t>Include lngth in tbsht</t>
  </si>
  <si>
    <t>From dwg and HEI figure</t>
  </si>
  <si>
    <t>average outlet leg temperature for full length sleeves.</t>
  </si>
  <si>
    <t>**Use inlet temperature for short sleeves,</t>
  </si>
  <si>
    <t>*Flow Quantity, lb/h, W</t>
  </si>
  <si>
    <t xml:space="preserve">Company   </t>
  </si>
  <si>
    <t>#No. of Passes to be Sleeved</t>
  </si>
  <si>
    <t xml:space="preserve">#For full length sleeving only 1 if inlet pass </t>
  </si>
  <si>
    <t>only, 2 if inlet and outlet pass are sleeved</t>
  </si>
  <si>
    <t>*Values to change for new calculation</t>
  </si>
  <si>
    <t>U-bend + straight lengths</t>
  </si>
  <si>
    <t>Sleeve OD - 2 x sleeve wall</t>
  </si>
  <si>
    <t>Tube OD - 2 x tube wall</t>
  </si>
  <si>
    <t>(Pi/4) x square of tube ID</t>
  </si>
  <si>
    <t>(Pi/4) x square of Sleeve ID</t>
  </si>
  <si>
    <t>Inside flow area x No. of sleeves</t>
  </si>
  <si>
    <t>Inside flow area x No. of tubes</t>
  </si>
  <si>
    <t>No. to be sleeved x area diff.</t>
  </si>
  <si>
    <t>Before - after delta P</t>
  </si>
  <si>
    <t>Sum straight plus exit/ent delta P</t>
  </si>
  <si>
    <t>Delta P in Str. Lngths, After Sleeving, psi</t>
  </si>
  <si>
    <t>Total delta P - ent/exit delta P</t>
  </si>
  <si>
    <t xml:space="preserve">Sum sleeved + ent/exit delta Ps </t>
  </si>
  <si>
    <t>Sleeving plugged tubes</t>
  </si>
  <si>
    <t>No. of Tubes to be Sleeved in One Pass</t>
  </si>
  <si>
    <t>0.75 x outlet + 0.25 x  inlet temps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</si>
</sst>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00"/>
    <numFmt numFmtId="168" formatCode="0.0000000"/>
    <numFmt numFmtId="169" formatCode="0.0000000000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 quotePrefix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2" fontId="6" fillId="0" borderId="0" xfId="0" applyNumberFormat="1" applyFont="1" applyAlignment="1">
      <alignment/>
    </xf>
    <xf numFmtId="164" fontId="8" fillId="0" borderId="1" xfId="2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+@SUM($B$30.$B$32)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9">
      <selection activeCell="D38" sqref="D38"/>
    </sheetView>
  </sheetViews>
  <sheetFormatPr defaultColWidth="9.140625" defaultRowHeight="12.75"/>
  <cols>
    <col min="1" max="1" width="36.140625" style="0" customWidth="1"/>
    <col min="2" max="2" width="18.8515625" style="0" bestFit="1" customWidth="1"/>
    <col min="3" max="3" width="18.57421875" style="0" customWidth="1"/>
  </cols>
  <sheetData>
    <row r="1" spans="1:3" ht="12.75">
      <c r="A1" t="s">
        <v>42</v>
      </c>
      <c r="B1" s="1"/>
      <c r="C1" t="s">
        <v>3</v>
      </c>
    </row>
    <row r="2" spans="1:2" ht="12.75">
      <c r="A2" t="s">
        <v>4</v>
      </c>
      <c r="B2" t="s">
        <v>19</v>
      </c>
    </row>
    <row r="3" spans="1:2" ht="12.75">
      <c r="A3" t="s">
        <v>43</v>
      </c>
      <c r="B3">
        <v>1</v>
      </c>
    </row>
    <row r="4" spans="1:6" ht="12.75">
      <c r="A4" s="2" t="s">
        <v>35</v>
      </c>
      <c r="B4" s="3"/>
      <c r="C4" s="3"/>
      <c r="D4" s="3"/>
      <c r="E4" s="3"/>
      <c r="F4" s="3"/>
    </row>
    <row r="5" spans="1:6" ht="12.75">
      <c r="A5" s="3" t="s">
        <v>9</v>
      </c>
      <c r="B5" s="3">
        <v>1941</v>
      </c>
      <c r="C5" s="2" t="s">
        <v>36</v>
      </c>
      <c r="D5" s="3"/>
      <c r="E5" s="3"/>
      <c r="F5" s="3"/>
    </row>
    <row r="6" spans="1:6" ht="12.75">
      <c r="A6" s="3" t="s">
        <v>21</v>
      </c>
      <c r="B6" s="3">
        <v>13.6</v>
      </c>
      <c r="C6" s="2" t="s">
        <v>22</v>
      </c>
      <c r="D6" s="3"/>
      <c r="E6" s="3"/>
      <c r="F6" s="3"/>
    </row>
    <row r="7" spans="1:6" ht="12.75">
      <c r="A7" s="3" t="s">
        <v>10</v>
      </c>
      <c r="B7" s="3">
        <v>774</v>
      </c>
      <c r="C7" s="2" t="s">
        <v>37</v>
      </c>
      <c r="D7" s="3"/>
      <c r="E7" s="3"/>
      <c r="F7" s="3"/>
    </row>
    <row r="8" spans="1:6" ht="12.75">
      <c r="A8" s="3" t="s">
        <v>20</v>
      </c>
      <c r="B8" s="3">
        <f>IF(0,0,$B$6+$B$7)</f>
        <v>787.6</v>
      </c>
      <c r="C8" s="2" t="s">
        <v>47</v>
      </c>
      <c r="D8" s="3"/>
      <c r="E8" s="3"/>
      <c r="F8" s="3"/>
    </row>
    <row r="9" spans="1:6" ht="12.75">
      <c r="A9" s="3" t="s">
        <v>11</v>
      </c>
      <c r="B9" s="4">
        <v>16.3</v>
      </c>
      <c r="C9" s="2" t="s">
        <v>36</v>
      </c>
      <c r="D9" s="3"/>
      <c r="E9" s="3"/>
      <c r="F9" s="3"/>
    </row>
    <row r="10" spans="1:6" ht="12.75">
      <c r="A10" s="3" t="s">
        <v>12</v>
      </c>
      <c r="B10" s="5">
        <v>0.625</v>
      </c>
      <c r="C10" s="2" t="s">
        <v>36</v>
      </c>
      <c r="D10" s="3"/>
      <c r="E10" s="3"/>
      <c r="F10" s="3"/>
    </row>
    <row r="11" spans="1:6" ht="12.75">
      <c r="A11" s="3" t="s">
        <v>13</v>
      </c>
      <c r="B11" s="5">
        <v>0.057</v>
      </c>
      <c r="C11" s="2" t="s">
        <v>36</v>
      </c>
      <c r="D11" s="3"/>
      <c r="E11" s="3"/>
      <c r="F11" s="3"/>
    </row>
    <row r="12" spans="1:6" ht="12.75">
      <c r="A12" s="3" t="s">
        <v>0</v>
      </c>
      <c r="B12" s="3">
        <f>IF(0,0,($B$10-2*$B$11))</f>
        <v>0.511</v>
      </c>
      <c r="C12" s="2" t="s">
        <v>49</v>
      </c>
      <c r="D12" s="3"/>
      <c r="E12" s="3"/>
      <c r="F12" s="3"/>
    </row>
    <row r="13" spans="1:6" ht="12.75">
      <c r="A13" s="3" t="s">
        <v>1</v>
      </c>
      <c r="B13" s="5">
        <f>IF(0,0,(PI()*($B$12^2/4)))</f>
        <v>0.2050839538245051</v>
      </c>
      <c r="C13" s="9" t="s">
        <v>50</v>
      </c>
      <c r="D13" s="3"/>
      <c r="E13" s="3"/>
      <c r="F13" s="3"/>
    </row>
    <row r="14" spans="1:6" ht="12.75">
      <c r="A14" s="3" t="s">
        <v>6</v>
      </c>
      <c r="B14" s="6">
        <f>+IF(0,0,$B$13*$B$5)</f>
        <v>398.0679543733644</v>
      </c>
      <c r="C14" s="2" t="s">
        <v>53</v>
      </c>
      <c r="D14" s="3"/>
      <c r="E14" s="3"/>
      <c r="F14" s="3"/>
    </row>
    <row r="15" spans="1:6" ht="12.75">
      <c r="A15" s="3" t="s">
        <v>61</v>
      </c>
      <c r="B15" s="3">
        <v>100</v>
      </c>
      <c r="C15" s="2" t="s">
        <v>60</v>
      </c>
      <c r="D15" s="3"/>
      <c r="E15" s="3"/>
      <c r="F15" s="3"/>
    </row>
    <row r="16" spans="1:6" ht="12.75">
      <c r="A16" s="3" t="s">
        <v>26</v>
      </c>
      <c r="B16" s="3">
        <v>774</v>
      </c>
      <c r="C16" s="2" t="s">
        <v>23</v>
      </c>
      <c r="D16" s="3"/>
      <c r="E16" s="3"/>
      <c r="F16" s="3"/>
    </row>
    <row r="17" spans="1:6" ht="12.75">
      <c r="A17" s="3" t="s">
        <v>14</v>
      </c>
      <c r="B17" s="5">
        <v>0.01</v>
      </c>
      <c r="C17" s="2" t="s">
        <v>24</v>
      </c>
      <c r="D17" s="3"/>
      <c r="E17" s="3"/>
      <c r="F17" s="3"/>
    </row>
    <row r="18" spans="1:6" ht="12.75">
      <c r="A18" s="3" t="s">
        <v>2</v>
      </c>
      <c r="B18" s="5">
        <f>IF(0,0,$B$12-(2*$B$17))</f>
        <v>0.491</v>
      </c>
      <c r="C18" s="2" t="s">
        <v>48</v>
      </c>
      <c r="D18" s="3"/>
      <c r="E18" s="3"/>
      <c r="F18" s="3"/>
    </row>
    <row r="19" spans="1:6" ht="12.75">
      <c r="A19" s="3" t="s">
        <v>8</v>
      </c>
      <c r="B19" s="5">
        <f>IF(0,0,(PI()*($B$18^2)/4))</f>
        <v>0.18934457463002022</v>
      </c>
      <c r="C19" s="9" t="s">
        <v>51</v>
      </c>
      <c r="D19" s="3"/>
      <c r="E19" s="3"/>
      <c r="F19" s="3"/>
    </row>
    <row r="20" spans="1:6" ht="12.75">
      <c r="A20" s="3" t="s">
        <v>7</v>
      </c>
      <c r="B20" s="6">
        <f>+IF(0,0,$B$15*$B$19)</f>
        <v>18.934457463002023</v>
      </c>
      <c r="C20" s="2" t="s">
        <v>52</v>
      </c>
      <c r="D20" s="3"/>
      <c r="E20" s="3"/>
      <c r="F20" s="3"/>
    </row>
    <row r="21" spans="1:6" ht="12.75">
      <c r="A21" s="3" t="s">
        <v>27</v>
      </c>
      <c r="B21" s="6">
        <f>+$B$15*($B$13-$B$19)</f>
        <v>1.573937919448487</v>
      </c>
      <c r="C21" s="8" t="s">
        <v>54</v>
      </c>
      <c r="D21" s="3"/>
      <c r="E21" s="3"/>
      <c r="F21" s="3"/>
    </row>
    <row r="22" spans="1:6" ht="12.75">
      <c r="A22" s="3" t="s">
        <v>41</v>
      </c>
      <c r="B22" s="7">
        <v>4939829</v>
      </c>
      <c r="C22" s="2" t="s">
        <v>36</v>
      </c>
      <c r="D22" s="3"/>
      <c r="E22" s="3"/>
      <c r="F22" s="3"/>
    </row>
    <row r="23" spans="1:6" ht="12.75">
      <c r="A23" s="3" t="s">
        <v>17</v>
      </c>
      <c r="B23" s="6">
        <v>367.3</v>
      </c>
      <c r="C23" s="2" t="s">
        <v>36</v>
      </c>
      <c r="D23" s="3"/>
      <c r="E23" s="3"/>
      <c r="F23" s="3"/>
    </row>
    <row r="24" spans="1:6" ht="12.75">
      <c r="A24" s="3" t="s">
        <v>18</v>
      </c>
      <c r="B24" s="6">
        <v>413.3</v>
      </c>
      <c r="C24" s="2" t="s">
        <v>36</v>
      </c>
      <c r="D24" s="3"/>
      <c r="E24" s="3"/>
      <c r="F24" s="3"/>
    </row>
    <row r="25" spans="1:6" ht="12.75">
      <c r="A25" s="3" t="s">
        <v>28</v>
      </c>
      <c r="B25" s="6">
        <f>0.75*$B$24+0.25*$B$23</f>
        <v>401.8</v>
      </c>
      <c r="C25" s="2" t="s">
        <v>62</v>
      </c>
      <c r="D25" s="3"/>
      <c r="E25" s="3"/>
      <c r="F25" s="3"/>
    </row>
    <row r="26" spans="1:6" ht="12.75">
      <c r="A26" s="3" t="s">
        <v>16</v>
      </c>
      <c r="B26" s="5">
        <v>0.86</v>
      </c>
      <c r="C26" s="2" t="s">
        <v>25</v>
      </c>
      <c r="D26" s="3"/>
      <c r="E26" s="3"/>
      <c r="F26" s="3"/>
    </row>
    <row r="27" spans="1:6" ht="12.75">
      <c r="A27" s="3" t="s">
        <v>29</v>
      </c>
      <c r="B27" s="6">
        <v>1.6</v>
      </c>
      <c r="C27" s="2" t="s">
        <v>38</v>
      </c>
      <c r="D27" s="3"/>
      <c r="E27" s="3"/>
      <c r="F27" s="3"/>
    </row>
    <row r="28" spans="1:6" ht="12.75">
      <c r="A28" s="3" t="s">
        <v>30</v>
      </c>
      <c r="B28" s="5">
        <f>IF(0,0,0.000000001448/$B$26*$B$27*($B$22/($B$14-$B$21))^2)</f>
        <v>0.41815822986343704</v>
      </c>
      <c r="C28" s="10" t="s">
        <v>34</v>
      </c>
      <c r="D28" s="2"/>
      <c r="E28" s="2"/>
      <c r="F28" s="3"/>
    </row>
    <row r="29" spans="1:6" ht="12.75">
      <c r="A29" s="3" t="s">
        <v>31</v>
      </c>
      <c r="B29" s="5">
        <f>IF(0,0,0.000000001448/$B$26*$B$27*($B$22/$B$14)^2)</f>
        <v>0.4148580197696629</v>
      </c>
      <c r="C29" s="10" t="s">
        <v>34</v>
      </c>
      <c r="D29" s="2"/>
      <c r="E29" s="2"/>
      <c r="F29" s="3"/>
    </row>
    <row r="30" spans="1:6" ht="12.75">
      <c r="A30" s="3" t="s">
        <v>5</v>
      </c>
      <c r="B30" s="5">
        <f>+IF(0,0,($B$28-$B$29))</f>
        <v>0.0033002100937741252</v>
      </c>
      <c r="C30" s="10" t="s">
        <v>55</v>
      </c>
      <c r="D30" s="2"/>
      <c r="E30" s="2"/>
      <c r="F30" s="3"/>
    </row>
    <row r="31" spans="1:6" ht="12.75">
      <c r="A31" s="3" t="s">
        <v>32</v>
      </c>
      <c r="B31" s="4">
        <f>IF(0,0,$B$9-$B$29)</f>
        <v>15.885141980230339</v>
      </c>
      <c r="C31" s="2" t="s">
        <v>58</v>
      </c>
      <c r="D31" s="2"/>
      <c r="E31" s="2"/>
      <c r="F31" s="3"/>
    </row>
    <row r="32" spans="1:6" ht="12.75">
      <c r="A32" s="3" t="s">
        <v>57</v>
      </c>
      <c r="B32" s="5">
        <f>+IF(($B$5&lt;$B$15),$B$31*(1-($B$16/$B$8))+$B$31*($B$16/$B$8)*($B$15/$B$5)*($B$13/$B$19)*"1.8",$B$31*($B$16/$B$8)*($B$15/$B$5)*($B$13/$B$19)^1.8)+$B$31</f>
        <v>16.813729168796947</v>
      </c>
      <c r="C32" s="15"/>
      <c r="D32" s="2"/>
      <c r="E32" s="2"/>
      <c r="F32" s="3"/>
    </row>
    <row r="33" spans="1:6" ht="12.75">
      <c r="A33" s="3" t="s">
        <v>15</v>
      </c>
      <c r="B33" s="16">
        <f>+$B$30+$B$32</f>
        <v>16.81702937889072</v>
      </c>
      <c r="C33" s="10" t="s">
        <v>59</v>
      </c>
      <c r="D33" s="3"/>
      <c r="E33" s="3"/>
      <c r="F33" s="3"/>
    </row>
    <row r="34" spans="1:6" ht="12.75">
      <c r="A34" s="3" t="s">
        <v>33</v>
      </c>
      <c r="B34" s="8">
        <f>+$B$33-$B$31</f>
        <v>0.9318873986603808</v>
      </c>
      <c r="C34" s="11" t="s">
        <v>56</v>
      </c>
      <c r="D34" s="3"/>
      <c r="E34" s="3"/>
      <c r="F34" s="3"/>
    </row>
    <row r="35" spans="1:6" ht="12.75">
      <c r="A35" s="12" t="s">
        <v>44</v>
      </c>
      <c r="C35" s="3"/>
      <c r="D35" s="3"/>
      <c r="E35" s="3"/>
      <c r="F35" s="3"/>
    </row>
    <row r="36" spans="1:6" ht="12.75">
      <c r="A36" s="13" t="s">
        <v>45</v>
      </c>
      <c r="C36" s="3"/>
      <c r="D36" s="3"/>
      <c r="E36" s="3"/>
      <c r="F36" s="3"/>
    </row>
    <row r="37" spans="1:6" ht="12.75">
      <c r="A37" s="14" t="s">
        <v>46</v>
      </c>
      <c r="B37" s="3"/>
      <c r="C37" s="3"/>
      <c r="D37" s="3"/>
      <c r="E37" s="3"/>
      <c r="F37" s="3"/>
    </row>
    <row r="38" spans="1:2" ht="12.75">
      <c r="A38" s="2" t="s">
        <v>40</v>
      </c>
      <c r="B38" s="3"/>
    </row>
    <row r="39" spans="1:2" ht="12.75">
      <c r="A39" s="2" t="s">
        <v>39</v>
      </c>
      <c r="B39" s="3"/>
    </row>
  </sheetData>
  <hyperlinks>
    <hyperlink ref="B33" r:id="rId1" display="=+@SUM($B$30.$B$32)"/>
  </hyperlinks>
  <printOptions gridLines="1"/>
  <pageMargins left="0.75" right="0.75" top="1" bottom="1" header="0.5" footer="0.5"/>
  <pageSetup horizontalDpi="600" verticalDpi="600" orientation="portrait" r:id="rId2"/>
  <headerFooter alignWithMargins="0">
    <oddHeader>&amp;LCalculating pressure drop due to sleeving full pass</oddHeader>
    <oddFooter>&amp;LMGT Inc., Boulder, CO&amp;CInfo@mgt-inc.com&amp;RTel 303 494 9608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Yokell</dc:creator>
  <cp:keywords/>
  <dc:description/>
  <cp:lastModifiedBy>STAN YOKELL</cp:lastModifiedBy>
  <cp:lastPrinted>2003-07-24T20:32:38Z</cp:lastPrinted>
  <dcterms:created xsi:type="dcterms:W3CDTF">2003-06-04T15:23:36Z</dcterms:created>
  <dcterms:modified xsi:type="dcterms:W3CDTF">2003-09-10T16:18:31Z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